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Sheet1" sheetId="1" r:id="rId1"/>
  </sheets>
  <definedNames/>
  <calcPr fullCalcOnLoad="1"/>
</workbook>
</file>

<file path=xl/sharedStrings.xml><?xml version="1.0" encoding="utf-8"?>
<sst xmlns="http://schemas.openxmlformats.org/spreadsheetml/2006/main" count="133" uniqueCount="60">
  <si>
    <t>UBND HUYỆN NAM ĐÔNG</t>
  </si>
  <si>
    <t>TRUNG TÂM PT QUỸ ĐẤT</t>
  </si>
  <si>
    <t>CỘNG HÒA XÃ HỘI CHỦ NGHĨA VIỆT NAM</t>
  </si>
  <si>
    <t>Độc lập - Tự do - Hạnh phúc</t>
  </si>
  <si>
    <t>STT</t>
  </si>
  <si>
    <t>ĐVT</t>
  </si>
  <si>
    <t>Giá trị bồi thường, hỗ trợ</t>
  </si>
  <si>
    <t>Ghi chú</t>
  </si>
  <si>
    <t>Khối lượng</t>
  </si>
  <si>
    <t>Đơn giá (đồng)</t>
  </si>
  <si>
    <t>Thành tiền
 (đồng)</t>
  </si>
  <si>
    <t>m2</t>
  </si>
  <si>
    <t>PHƯƠNG ÁN</t>
  </si>
  <si>
    <t>của Trung tâm Phát triển quỹ đất huyện Nam Đông)</t>
  </si>
  <si>
    <t>Tên người sử dụng đất;
Loại tài sản</t>
  </si>
  <si>
    <t>Đoàn Huế</t>
  </si>
  <si>
    <t>Bồi thường đất trồng cây hàng năm, vị trí 1 miền núi</t>
  </si>
  <si>
    <t>Nguyễn Văn Phán</t>
  </si>
  <si>
    <t>Huỳnh Hiệu</t>
  </si>
  <si>
    <t>Lưu Thị Xuân</t>
  </si>
  <si>
    <t>Nguyễn Đằng</t>
  </si>
  <si>
    <t>Nguyễn Lộc</t>
  </si>
  <si>
    <t>Lê Thị Phượng</t>
  </si>
  <si>
    <t xml:space="preserve">Hỗ trợ đào tạo, chuyển đổi nghề (bằng tiền) khi Nhà nước thu hồi đất trồng cây hàng năm theo Khoản 1 Điều 23 Quyết định số 37/2018/QĐ-UBND ngày 19/6/2018 của UBND tỉnh: 02 lần giá đất trồng cây hàng năm, vị trí 1 miền núi </t>
  </si>
  <si>
    <t>Nguyễn Văn Tý</t>
  </si>
  <si>
    <t>Cao Thị Thơm</t>
  </si>
  <si>
    <t>Trương Thị Mãng</t>
  </si>
  <si>
    <t>Chuối cho trái giữa vụ</t>
  </si>
  <si>
    <t>Cây</t>
  </si>
  <si>
    <t>Chuối cho trái chăm sóc</t>
  </si>
  <si>
    <t>Chuối trái giữa vụ</t>
  </si>
  <si>
    <t>Thửa 05</t>
  </si>
  <si>
    <t>Chuối trái chăm sóc</t>
  </si>
  <si>
    <t xml:space="preserve">Đậu phụng </t>
  </si>
  <si>
    <t>Sắn</t>
  </si>
  <si>
    <t>Mía giữa vụ</t>
  </si>
  <si>
    <t>Thửa 04</t>
  </si>
  <si>
    <t xml:space="preserve">Sắn </t>
  </si>
  <si>
    <t>Thửa 08</t>
  </si>
  <si>
    <t>Thửa 10</t>
  </si>
  <si>
    <t>Cây trồng của Nguyễn Bé</t>
  </si>
  <si>
    <t>Thửa 06</t>
  </si>
  <si>
    <t>Thửa 03</t>
  </si>
  <si>
    <t>Thửa 01</t>
  </si>
  <si>
    <t>Dưa leo</t>
  </si>
  <si>
    <t>Bắp</t>
  </si>
  <si>
    <t>Thửa 02</t>
  </si>
  <si>
    <t>Thửa 03+13</t>
  </si>
  <si>
    <t>Thửa 06, đất bà Mãng</t>
  </si>
  <si>
    <t>Thửa số 11</t>
  </si>
  <si>
    <t>Thửa 02+12</t>
  </si>
  <si>
    <t>Thửa 11, đất của Nguyễn Văn Tý</t>
  </si>
  <si>
    <t>Thửa 12</t>
  </si>
  <si>
    <t>Thửa 13</t>
  </si>
  <si>
    <t xml:space="preserve">Hỗ trợ đào tạo, chuyển đổi nghề (bằng tiền) khi Nhà nước thu hồi đất trồng cây hàng năm đối với hộ có 02 nhân khẩu không phải cán bộ, công chức.....(từ đủ 18 tuổi trở lên)/ 03 nhân khẩu từ đủ 18 tuổi trở lên theo Khoản 1 Điều 23 Quyết định số 37/2018/QĐ-UBND ngày 19/6/2018 và Quyết định số 67/2019/QĐ-UBND ngày 21/10/2019 của UBND tỉnh: (2/3)*100%*02 lần giá đất </t>
  </si>
  <si>
    <t>Hệ số (tỷ lệ phần trăm)</t>
  </si>
  <si>
    <t xml:space="preserve">Hỗ trợ đào tạo, chuyển đổi nghề (bằng tiền) khi Nhà nước thu hồi đất trồng cây hàng năm đối với hộ có 06 nhân khẩu không phải cán bộ, công chức.....(từ đủ 18 tuổi trở lên)/ 07 nhân khẩu từ đủ 18 tuổi trở lên theo Khoản 1 Điều 23 Quyết định số 37/2018/QĐ-UBND ngày 19/6/2018 và Quyết định số 67/2019/QĐ-UBND ngày 21/10/2019 của UBND tỉnh: (6/7)*100%*02 lần giá đất </t>
  </si>
  <si>
    <t>Tổng tiền</t>
  </si>
  <si>
    <t>Bồi thường, hỗ trợ về đất và tài sản gắn liền với đất cho các hộ gia đình 
khi Nhà nước thu hồi đất để xây dựng công trình: 
Trụ sở và Kho vật chứng Chi cục Thi hành án dân sự huyện Nam Đông</t>
  </si>
  <si>
    <t>(Kèm theo Thông báo số  22/TB-PTQĐ ngày 10/8/2020</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</si>
</sst>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đ&quot;_);\(#,##0&quot;đ&quot;\)"/>
    <numFmt numFmtId="173" formatCode="#,##0&quot;đ&quot;_);[Red]\(#,##0&quot;đ&quot;\)"/>
    <numFmt numFmtId="174" formatCode="#,##0.00&quot;đ&quot;_);\(#,##0.00&quot;đ&quot;\)"/>
    <numFmt numFmtId="175" formatCode="#,##0.00&quot;đ&quot;_);[Red]\(#,##0.00&quot;đ&quot;\)"/>
    <numFmt numFmtId="176" formatCode="_ * #,##0_)&quot;đ&quot;_ ;_ * \(#,##0\)&quot;đ&quot;_ ;_ * &quot;-&quot;_)&quot;đ&quot;_ ;_ @_ "/>
    <numFmt numFmtId="177" formatCode="_ * #,##0_)_đ_ ;_ * \(#,##0\)_đ_ ;_ * &quot;-&quot;_)_đ_ ;_ @_ "/>
    <numFmt numFmtId="178" formatCode="_ * #,##0.00_)&quot;đ&quot;_ ;_ * \(#,##0.00\)&quot;đ&quot;_ ;_ * &quot;-&quot;??_)&quot;đ&quot;_ ;_ @_ "/>
    <numFmt numFmtId="179" formatCode="_ * #,##0.00_)_đ_ ;_ * \(#,##0.00\)_đ_ ;_ * &quot;-&quot;??_)_đ_ ;_ @_ "/>
    <numFmt numFmtId="180" formatCode="#.##0"/>
    <numFmt numFmtId="181" formatCode="_(* #,##0_);_(* \(#,##0\);_(* &quot;-&quot;??_);_(@_)"/>
    <numFmt numFmtId="182" formatCode="#,##0.0"/>
    <numFmt numFmtId="183" formatCode="0.0"/>
    <numFmt numFmtId="184" formatCode="_(* #,##0.0_);_(* \(#,##0.0\);_(* &quot;-&quot;??_);_(@_)"/>
    <numFmt numFmtId="185" formatCode="0.00000"/>
    <numFmt numFmtId="186" formatCode="_(* #,##0.000_);_(* \(#,##0.000\);_(* &quot;-&quot;??_);_(@_)"/>
    <numFmt numFmtId="187" formatCode="[$-409]dddd\,\ mmmm\ dd\,\ yyyy"/>
    <numFmt numFmtId="188" formatCode="#,##0.000"/>
    <numFmt numFmtId="189" formatCode="#,##0.0000"/>
    <numFmt numFmtId="190" formatCode="#,##0.00000"/>
    <numFmt numFmtId="191" formatCode="#,##0.000000"/>
    <numFmt numFmtId="192" formatCode="0.00000000"/>
    <numFmt numFmtId="193" formatCode="0.0000000"/>
    <numFmt numFmtId="194" formatCode="0.000000"/>
    <numFmt numFmtId="195" formatCode="0.0000"/>
    <numFmt numFmtId="196" formatCode="0.000"/>
    <numFmt numFmtId="197" formatCode="0_);\(0\)"/>
    <numFmt numFmtId="198" formatCode="&quot;Yes&quot;;&quot;Yes&quot;;&quot;No&quot;"/>
    <numFmt numFmtId="199" formatCode="&quot;True&quot;;&quot;True&quot;;&quot;False&quot;"/>
    <numFmt numFmtId="200" formatCode="&quot;On&quot;;&quot;On&quot;;&quot;Off&quot;"/>
    <numFmt numFmtId="201" formatCode="[$€-2]\ #,##0.00_);[Red]\([$€-2]\ #,##0.00\)"/>
    <numFmt numFmtId="202" formatCode="_(* #,##0.0000_);_(* \(#,##0.0000\);_(* &quot;-&quot;??_);_(@_)"/>
    <numFmt numFmtId="203" formatCode="#,##0.0000000"/>
    <numFmt numFmtId="204" formatCode="[$-409]h:mm:ss\ AM/PM"/>
    <numFmt numFmtId="205" formatCode="0.000000000"/>
    <numFmt numFmtId="206" formatCode="0.0000000000"/>
    <numFmt numFmtId="207" formatCode="_(* #,##0_);_(* \(#,##0\);_(* &quot;-&quot;?_);_(@_)"/>
    <numFmt numFmtId="208" formatCode="_(* #,##0.0_);_(* \(#,##0.0\);_(* &quot;-&quot;?_);_(@_)"/>
    <numFmt numFmtId="209" formatCode="0.0;[Red]0.0"/>
    <numFmt numFmtId="210" formatCode="0.0%"/>
  </numFmts>
  <fonts count="73">
    <font>
      <sz val="10"/>
      <name val="Times New Roman"/>
      <family val="0"/>
    </font>
    <font>
      <sz val="10"/>
      <name val="Arial"/>
      <family val="2"/>
    </font>
    <font>
      <u val="single"/>
      <sz val="10"/>
      <color indexed="36"/>
      <name val="Arial"/>
      <family val="2"/>
    </font>
    <font>
      <u val="single"/>
      <sz val="10"/>
      <color indexed="12"/>
      <name val="Arial"/>
      <family val="2"/>
    </font>
    <font>
      <sz val="12"/>
      <name val="Times New Roman"/>
      <family val="1"/>
    </font>
    <font>
      <i/>
      <sz val="14"/>
      <color indexed="8"/>
      <name val="Times New Roman"/>
      <family val="1"/>
    </font>
    <font>
      <b/>
      <sz val="13"/>
      <color indexed="8"/>
      <name val="Times New Roman"/>
      <family val="1"/>
    </font>
    <font>
      <sz val="13"/>
      <name val="Times New Roman"/>
      <family val="1"/>
    </font>
    <font>
      <sz val="13"/>
      <color indexed="8"/>
      <name val="Times New Roman"/>
      <family val="1"/>
    </font>
    <font>
      <i/>
      <sz val="12"/>
      <color indexed="8"/>
      <name val="Times New Roman"/>
      <family val="1"/>
    </font>
    <font>
      <b/>
      <sz val="14"/>
      <color indexed="8"/>
      <name val="Times New Roman"/>
      <family val="1"/>
    </font>
    <font>
      <b/>
      <sz val="12"/>
      <name val="Times New Roman"/>
      <family val="1"/>
    </font>
    <font>
      <b/>
      <sz val="13"/>
      <name val="Times New Roman"/>
      <family val="1"/>
    </font>
    <font>
      <b/>
      <sz val="13"/>
      <name val="Arial"/>
      <family val="2"/>
    </font>
    <font>
      <b/>
      <sz val="12"/>
      <color indexed="8"/>
      <name val="Times New Roman"/>
      <family val="1"/>
    </font>
    <font>
      <sz val="12"/>
      <color indexed="8"/>
      <name val="Times New Roman"/>
      <family val="1"/>
    </font>
    <font>
      <sz val="1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name val="Arial"/>
      <family val="2"/>
    </font>
    <font>
      <sz val="13"/>
      <color indexed="10"/>
      <name val="Times New Roman"/>
      <family val="1"/>
    </font>
    <font>
      <sz val="13"/>
      <color indexed="8"/>
      <name val="Arial"/>
      <family val="2"/>
    </font>
    <font>
      <b/>
      <sz val="13"/>
      <color indexed="10"/>
      <name val="Times New Roman"/>
      <family val="1"/>
    </font>
    <font>
      <sz val="13"/>
      <name val="Arial"/>
      <family val="2"/>
    </font>
    <font>
      <sz val="12"/>
      <color indexed="8"/>
      <name val="Arial"/>
      <family val="2"/>
    </font>
    <font>
      <b/>
      <sz val="13"/>
      <color indexed="8"/>
      <name val="Arial"/>
      <family val="2"/>
    </font>
    <font>
      <sz val="18"/>
      <color indexed="10"/>
      <name val="Times New Roman"/>
      <family val="1"/>
    </font>
    <font>
      <sz val="1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name val="Calibri"/>
      <family val="2"/>
    </font>
    <font>
      <sz val="13"/>
      <color rgb="FFFF0000"/>
      <name val="Times New Roman"/>
      <family val="1"/>
    </font>
    <font>
      <sz val="13"/>
      <color theme="1"/>
      <name val="Calibri"/>
      <family val="2"/>
    </font>
    <font>
      <b/>
      <sz val="13"/>
      <color rgb="FFFF0000"/>
      <name val="Times New Roman"/>
      <family val="1"/>
    </font>
    <font>
      <sz val="13"/>
      <color theme="1"/>
      <name val="Times New Roman"/>
      <family val="1"/>
    </font>
    <font>
      <sz val="13"/>
      <name val="Calibri"/>
      <family val="2"/>
    </font>
    <font>
      <b/>
      <sz val="12"/>
      <color theme="1"/>
      <name val="Times New Roman"/>
      <family val="1"/>
    </font>
    <font>
      <sz val="12"/>
      <color theme="1"/>
      <name val="Calibri"/>
      <family val="2"/>
    </font>
    <font>
      <b/>
      <sz val="13"/>
      <color theme="1"/>
      <name val="Times New Roman"/>
      <family val="1"/>
    </font>
    <font>
      <b/>
      <sz val="13"/>
      <color theme="1"/>
      <name val="Arial"/>
      <family val="2"/>
    </font>
    <font>
      <sz val="18"/>
      <color rgb="FFFF0000"/>
      <name val="Times New Roman"/>
      <family val="1"/>
    </font>
    <font>
      <sz val="18"/>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27" borderId="2" applyNumberFormat="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56" fillId="0" borderId="0">
      <alignment/>
      <protection/>
    </xf>
    <xf numFmtId="0" fontId="1" fillId="0" borderId="0">
      <alignment/>
      <protection/>
    </xf>
    <xf numFmtId="0" fontId="4" fillId="0" borderId="0">
      <alignment/>
      <protection/>
    </xf>
    <xf numFmtId="0" fontId="4" fillId="0" borderId="0">
      <alignment/>
      <protection/>
    </xf>
    <xf numFmtId="0" fontId="0" fillId="31" borderId="7" applyNumberFormat="0" applyFont="0" applyAlignment="0" applyProtection="0"/>
    <xf numFmtId="0" fontId="57" fillId="2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6">
    <xf numFmtId="0" fontId="0" fillId="0" borderId="0" xfId="0" applyAlignment="1">
      <alignment/>
    </xf>
    <xf numFmtId="182" fontId="0" fillId="0" borderId="0" xfId="0" applyNumberFormat="1" applyAlignment="1">
      <alignment horizontal="center"/>
    </xf>
    <xf numFmtId="0" fontId="4" fillId="0" borderId="10" xfId="0" applyFont="1" applyFill="1" applyBorder="1" applyAlignment="1">
      <alignment/>
    </xf>
    <xf numFmtId="0" fontId="4" fillId="0" borderId="10" xfId="0" applyFont="1" applyFill="1" applyBorder="1" applyAlignment="1">
      <alignment vertical="center" wrapText="1"/>
    </xf>
    <xf numFmtId="0" fontId="4" fillId="0" borderId="10" xfId="0" applyFont="1" applyFill="1" applyBorder="1" applyAlignment="1">
      <alignment horizontal="center" vertical="center"/>
    </xf>
    <xf numFmtId="181" fontId="4" fillId="0" borderId="10" xfId="41" applyNumberFormat="1" applyFont="1" applyFill="1" applyBorder="1" applyAlignment="1">
      <alignment vertical="center"/>
    </xf>
    <xf numFmtId="184" fontId="4" fillId="0" borderId="10" xfId="41" applyNumberFormat="1" applyFont="1" applyFill="1" applyBorder="1" applyAlignment="1">
      <alignment horizontal="right" vertical="center"/>
    </xf>
    <xf numFmtId="181" fontId="4" fillId="0" borderId="10" xfId="41" applyNumberFormat="1" applyFont="1" applyFill="1" applyBorder="1" applyAlignment="1">
      <alignment/>
    </xf>
    <xf numFmtId="0" fontId="4" fillId="0" borderId="0" xfId="0" applyFont="1" applyAlignment="1">
      <alignment/>
    </xf>
    <xf numFmtId="207" fontId="4" fillId="0" borderId="10" xfId="0" applyNumberFormat="1" applyFont="1" applyFill="1" applyBorder="1" applyAlignment="1">
      <alignment horizontal="center" vertical="center"/>
    </xf>
    <xf numFmtId="0" fontId="61" fillId="0" borderId="0" xfId="0" applyFont="1" applyAlignment="1">
      <alignment/>
    </xf>
    <xf numFmtId="4" fontId="11" fillId="0" borderId="10" xfId="41" applyNumberFormat="1" applyFont="1" applyBorder="1" applyAlignment="1">
      <alignment horizontal="center" vertical="center" wrapText="1"/>
    </xf>
    <xf numFmtId="3" fontId="11" fillId="0" borderId="10" xfId="41" applyNumberFormat="1" applyFont="1" applyBorder="1" applyAlignment="1">
      <alignment horizontal="center" vertical="center" wrapText="1"/>
    </xf>
    <xf numFmtId="182" fontId="11" fillId="0" borderId="10" xfId="58" applyNumberFormat="1" applyFont="1" applyBorder="1" applyAlignment="1">
      <alignment horizontal="center" vertical="center" wrapText="1"/>
      <protection/>
    </xf>
    <xf numFmtId="0" fontId="11" fillId="0" borderId="0" xfId="0" applyFont="1" applyAlignment="1">
      <alignment vertical="center"/>
    </xf>
    <xf numFmtId="0" fontId="4" fillId="0" borderId="10" xfId="0" applyFont="1" applyFill="1" applyBorder="1" applyAlignment="1">
      <alignment vertical="center"/>
    </xf>
    <xf numFmtId="0" fontId="4" fillId="0" borderId="0" xfId="0" applyFont="1" applyAlignment="1">
      <alignment vertical="center"/>
    </xf>
    <xf numFmtId="0" fontId="62" fillId="0" borderId="0" xfId="0" applyFont="1" applyAlignment="1">
      <alignment/>
    </xf>
    <xf numFmtId="0" fontId="63" fillId="0" borderId="0" xfId="0" applyFont="1" applyAlignment="1">
      <alignment/>
    </xf>
    <xf numFmtId="0" fontId="12" fillId="0" borderId="0" xfId="0" applyFont="1" applyAlignment="1">
      <alignment/>
    </xf>
    <xf numFmtId="0" fontId="13" fillId="0" borderId="0" xfId="0" applyFont="1" applyAlignment="1">
      <alignment/>
    </xf>
    <xf numFmtId="0" fontId="64" fillId="0" borderId="0" xfId="0" applyFont="1" applyAlignment="1">
      <alignment/>
    </xf>
    <xf numFmtId="0" fontId="65" fillId="0" borderId="0" xfId="0" applyFont="1" applyAlignment="1">
      <alignment/>
    </xf>
    <xf numFmtId="0" fontId="7" fillId="0" borderId="0" xfId="0" applyFont="1" applyAlignment="1">
      <alignment/>
    </xf>
    <xf numFmtId="0" fontId="66" fillId="0" borderId="0" xfId="0" applyFont="1" applyAlignment="1">
      <alignment/>
    </xf>
    <xf numFmtId="0" fontId="67" fillId="0" borderId="0" xfId="0" applyFont="1" applyAlignment="1">
      <alignment vertical="center"/>
    </xf>
    <xf numFmtId="0" fontId="56" fillId="0" borderId="10" xfId="0" applyFont="1" applyFill="1" applyBorder="1" applyAlignment="1">
      <alignment/>
    </xf>
    <xf numFmtId="0" fontId="56" fillId="0" borderId="10" xfId="0" applyFont="1" applyFill="1" applyBorder="1" applyAlignment="1">
      <alignment vertical="center" wrapText="1"/>
    </xf>
    <xf numFmtId="0" fontId="56" fillId="0" borderId="10" xfId="0" applyFont="1" applyFill="1" applyBorder="1" applyAlignment="1">
      <alignment horizontal="center" vertical="center"/>
    </xf>
    <xf numFmtId="181" fontId="56" fillId="0" borderId="10" xfId="41" applyNumberFormat="1" applyFont="1" applyFill="1" applyBorder="1" applyAlignment="1">
      <alignment vertical="center"/>
    </xf>
    <xf numFmtId="184" fontId="56" fillId="0" borderId="10" xfId="41" applyNumberFormat="1" applyFont="1" applyFill="1" applyBorder="1" applyAlignment="1">
      <alignment horizontal="right" vertical="center"/>
    </xf>
    <xf numFmtId="181" fontId="56" fillId="0" borderId="10" xfId="41" applyNumberFormat="1" applyFont="1" applyFill="1" applyBorder="1" applyAlignment="1">
      <alignment/>
    </xf>
    <xf numFmtId="0" fontId="56" fillId="0" borderId="0" xfId="0" applyFont="1" applyAlignment="1">
      <alignment/>
    </xf>
    <xf numFmtId="207" fontId="56" fillId="0" borderId="10" xfId="0" applyNumberFormat="1" applyFont="1" applyFill="1" applyBorder="1" applyAlignment="1">
      <alignment horizontal="center" vertical="center"/>
    </xf>
    <xf numFmtId="0" fontId="68" fillId="0" borderId="0" xfId="0" applyFont="1" applyAlignment="1">
      <alignment/>
    </xf>
    <xf numFmtId="0" fontId="69" fillId="0" borderId="0" xfId="0" applyFont="1" applyAlignment="1">
      <alignment/>
    </xf>
    <xf numFmtId="0" fontId="70" fillId="0" borderId="0" xfId="0" applyFont="1" applyAlignment="1">
      <alignment/>
    </xf>
    <xf numFmtId="0" fontId="11" fillId="0" borderId="10" xfId="0" applyFont="1" applyBorder="1" applyAlignment="1">
      <alignment vertical="center"/>
    </xf>
    <xf numFmtId="182" fontId="11" fillId="0" borderId="10" xfId="0" applyNumberFormat="1" applyFont="1" applyBorder="1" applyAlignment="1">
      <alignment horizontal="center" vertical="center"/>
    </xf>
    <xf numFmtId="181" fontId="11" fillId="0" borderId="10" xfId="0" applyNumberFormat="1" applyFont="1" applyBorder="1" applyAlignment="1">
      <alignment vertical="center"/>
    </xf>
    <xf numFmtId="0" fontId="67" fillId="0" borderId="10" xfId="0" applyFont="1" applyBorder="1" applyAlignment="1">
      <alignment vertical="center"/>
    </xf>
    <xf numFmtId="182" fontId="67" fillId="0" borderId="10" xfId="0" applyNumberFormat="1" applyFont="1" applyBorder="1" applyAlignment="1">
      <alignment horizontal="center" vertical="center"/>
    </xf>
    <xf numFmtId="181" fontId="67" fillId="0" borderId="10" xfId="0" applyNumberFormat="1" applyFont="1" applyBorder="1" applyAlignment="1">
      <alignment vertical="center"/>
    </xf>
    <xf numFmtId="209" fontId="4"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0" fontId="15" fillId="32" borderId="10" xfId="58" applyFont="1" applyFill="1" applyBorder="1" applyAlignment="1">
      <alignment vertical="center" wrapText="1"/>
      <protection/>
    </xf>
    <xf numFmtId="0" fontId="15" fillId="32" borderId="10" xfId="58" applyFont="1" applyFill="1" applyBorder="1" applyAlignment="1">
      <alignment horizontal="center" vertical="center" wrapText="1"/>
      <protection/>
    </xf>
    <xf numFmtId="1" fontId="4" fillId="0" borderId="10" xfId="0" applyNumberFormat="1" applyFont="1" applyBorder="1" applyAlignment="1">
      <alignment vertical="center"/>
    </xf>
    <xf numFmtId="3" fontId="4" fillId="0" borderId="10" xfId="0" applyNumberFormat="1" applyFont="1" applyBorder="1" applyAlignment="1">
      <alignment vertical="center"/>
    </xf>
    <xf numFmtId="2" fontId="4" fillId="0" borderId="10" xfId="0" applyNumberFormat="1" applyFont="1" applyBorder="1" applyAlignment="1">
      <alignment vertical="center"/>
    </xf>
    <xf numFmtId="3" fontId="15" fillId="32" borderId="10" xfId="58" applyNumberFormat="1" applyFont="1" applyFill="1" applyBorder="1" applyAlignment="1">
      <alignment horizontal="right" vertical="center" wrapText="1"/>
      <protection/>
    </xf>
    <xf numFmtId="0" fontId="4" fillId="0" borderId="10" xfId="0" applyFont="1" applyBorder="1" applyAlignment="1">
      <alignment vertical="center" wrapText="1"/>
    </xf>
    <xf numFmtId="183" fontId="4" fillId="0" borderId="10" xfId="0" applyNumberFormat="1" applyFont="1" applyBorder="1" applyAlignment="1">
      <alignment vertical="center"/>
    </xf>
    <xf numFmtId="184" fontId="4" fillId="0" borderId="10" xfId="41" applyNumberFormat="1" applyFont="1" applyBorder="1" applyAlignment="1">
      <alignment horizontal="center" vertical="center" wrapText="1"/>
    </xf>
    <xf numFmtId="0" fontId="4" fillId="32" borderId="10" xfId="58" applyFont="1" applyFill="1" applyBorder="1" applyAlignment="1">
      <alignment vertical="center" wrapText="1"/>
      <protection/>
    </xf>
    <xf numFmtId="0" fontId="4" fillId="32" borderId="10" xfId="58" applyFont="1" applyFill="1" applyBorder="1" applyAlignment="1">
      <alignment horizontal="center" vertical="center" wrapText="1"/>
      <protection/>
    </xf>
    <xf numFmtId="184" fontId="4" fillId="0" borderId="10" xfId="41" applyNumberFormat="1" applyFont="1" applyBorder="1" applyAlignment="1">
      <alignment vertical="center"/>
    </xf>
    <xf numFmtId="3" fontId="4" fillId="32" borderId="10" xfId="58" applyNumberFormat="1" applyFont="1" applyFill="1" applyBorder="1" applyAlignment="1">
      <alignment horizontal="right" vertical="center" wrapText="1"/>
      <protection/>
    </xf>
    <xf numFmtId="0" fontId="14" fillId="32" borderId="10" xfId="58" applyFont="1" applyFill="1" applyBorder="1" applyAlignment="1">
      <alignment horizontal="center" vertical="center" wrapText="1"/>
      <protection/>
    </xf>
    <xf numFmtId="1" fontId="15" fillId="32" borderId="10" xfId="58" applyNumberFormat="1" applyFont="1" applyFill="1" applyBorder="1" applyAlignment="1">
      <alignment horizontal="right" vertical="center" wrapText="1"/>
      <protection/>
    </xf>
    <xf numFmtId="2" fontId="15" fillId="32" borderId="10" xfId="58" applyNumberFormat="1" applyFont="1" applyFill="1" applyBorder="1" applyAlignment="1">
      <alignment horizontal="right" vertical="center" wrapText="1"/>
      <protection/>
    </xf>
    <xf numFmtId="209" fontId="56" fillId="0" borderId="10" xfId="0" applyNumberFormat="1" applyFont="1" applyBorder="1" applyAlignment="1">
      <alignment horizontal="center" vertical="center" wrapText="1"/>
    </xf>
    <xf numFmtId="0" fontId="67" fillId="0" borderId="10" xfId="0" applyFont="1" applyBorder="1" applyAlignment="1">
      <alignment horizontal="center" vertical="center"/>
    </xf>
    <xf numFmtId="0" fontId="56" fillId="32" borderId="10" xfId="58" applyFont="1" applyFill="1" applyBorder="1" applyAlignment="1">
      <alignment vertical="center" wrapText="1"/>
      <protection/>
    </xf>
    <xf numFmtId="0" fontId="56" fillId="32" borderId="10" xfId="58" applyFont="1" applyFill="1" applyBorder="1" applyAlignment="1">
      <alignment horizontal="center" vertical="center" wrapText="1"/>
      <protection/>
    </xf>
    <xf numFmtId="1" fontId="56" fillId="0" borderId="10" xfId="0" applyNumberFormat="1" applyFont="1" applyBorder="1" applyAlignment="1">
      <alignment vertical="center"/>
    </xf>
    <xf numFmtId="3" fontId="56" fillId="0" borderId="10" xfId="0" applyNumberFormat="1" applyFont="1" applyBorder="1" applyAlignment="1">
      <alignment vertical="center"/>
    </xf>
    <xf numFmtId="2" fontId="56" fillId="0" borderId="10" xfId="0" applyNumberFormat="1" applyFont="1" applyBorder="1" applyAlignment="1">
      <alignment vertical="center"/>
    </xf>
    <xf numFmtId="3" fontId="56" fillId="32" borderId="10" xfId="58" applyNumberFormat="1" applyFont="1" applyFill="1" applyBorder="1" applyAlignment="1">
      <alignment horizontal="right" vertical="center" wrapText="1"/>
      <protection/>
    </xf>
    <xf numFmtId="0" fontId="11" fillId="0" borderId="10" xfId="0" applyFont="1" applyBorder="1" applyAlignment="1">
      <alignment horizontal="center" vertical="center"/>
    </xf>
    <xf numFmtId="0" fontId="56" fillId="0" borderId="10" xfId="0" applyFont="1" applyBorder="1" applyAlignment="1">
      <alignment horizontal="center"/>
    </xf>
    <xf numFmtId="0" fontId="4" fillId="0" borderId="10" xfId="0" applyFont="1" applyBorder="1" applyAlignment="1">
      <alignment/>
    </xf>
    <xf numFmtId="182" fontId="4" fillId="0" borderId="10" xfId="0" applyNumberFormat="1" applyFont="1" applyBorder="1" applyAlignment="1">
      <alignment horizontal="center"/>
    </xf>
    <xf numFmtId="0" fontId="56" fillId="0" borderId="10" xfId="0" applyFont="1" applyBorder="1" applyAlignment="1">
      <alignment/>
    </xf>
    <xf numFmtId="0" fontId="11" fillId="0" borderId="10" xfId="0" applyFont="1" applyBorder="1" applyAlignment="1">
      <alignment/>
    </xf>
    <xf numFmtId="181" fontId="11" fillId="0" borderId="10" xfId="41" applyNumberFormat="1" applyFont="1" applyBorder="1" applyAlignment="1">
      <alignment vertical="center"/>
    </xf>
    <xf numFmtId="196" fontId="4" fillId="0" borderId="10" xfId="63" applyNumberFormat="1" applyFont="1" applyFill="1" applyBorder="1" applyAlignment="1">
      <alignment horizontal="right" vertical="center"/>
    </xf>
    <xf numFmtId="171" fontId="4" fillId="0" borderId="10" xfId="41" applyNumberFormat="1" applyFont="1" applyFill="1" applyBorder="1" applyAlignment="1">
      <alignment horizontal="right" vertical="center"/>
    </xf>
    <xf numFmtId="0" fontId="4" fillId="0" borderId="10" xfId="0" applyFont="1" applyFill="1" applyBorder="1" applyAlignment="1">
      <alignment horizontal="left" vertical="center" wrapText="1"/>
    </xf>
    <xf numFmtId="0" fontId="71" fillId="0" borderId="0" xfId="0" applyFont="1" applyAlignment="1">
      <alignment horizontal="center" vertical="center" wrapText="1"/>
    </xf>
    <xf numFmtId="0" fontId="16" fillId="0" borderId="0" xfId="0" applyFont="1" applyAlignment="1">
      <alignment horizontal="center" vertical="center" wrapText="1"/>
    </xf>
    <xf numFmtId="0" fontId="4" fillId="0" borderId="10" xfId="0" applyFont="1" applyBorder="1" applyAlignment="1">
      <alignment horizontal="center" vertical="center" wrapText="1"/>
    </xf>
    <xf numFmtId="0" fontId="72" fillId="0" borderId="0" xfId="0" applyFont="1" applyAlignment="1">
      <alignment horizontal="center" vertical="center" wrapText="1"/>
    </xf>
    <xf numFmtId="180" fontId="11" fillId="0" borderId="10" xfId="58" applyNumberFormat="1" applyFont="1" applyBorder="1" applyAlignment="1">
      <alignment horizontal="center" vertical="center" wrapText="1"/>
      <protection/>
    </xf>
    <xf numFmtId="0" fontId="11" fillId="0" borderId="10" xfId="0" applyFont="1" applyBorder="1" applyAlignment="1">
      <alignment horizontal="center" vertical="center" wrapText="1"/>
    </xf>
    <xf numFmtId="0" fontId="56" fillId="0" borderId="10" xfId="0" applyFont="1" applyFill="1" applyBorder="1" applyAlignment="1">
      <alignment horizontal="left" vertical="center" wrapText="1"/>
    </xf>
    <xf numFmtId="0" fontId="8" fillId="0" borderId="0" xfId="59" applyFont="1" applyBorder="1" applyAlignment="1">
      <alignment horizontal="center" vertical="center" wrapText="1"/>
      <protection/>
    </xf>
    <xf numFmtId="0" fontId="6" fillId="0" borderId="0" xfId="59" applyFont="1" applyBorder="1" applyAlignment="1">
      <alignment horizontal="center" vertical="center" wrapText="1"/>
      <protection/>
    </xf>
    <xf numFmtId="0" fontId="10" fillId="0" borderId="0" xfId="59" applyFont="1" applyBorder="1" applyAlignment="1">
      <alignment horizontal="center" vertical="center" wrapText="1"/>
      <protection/>
    </xf>
    <xf numFmtId="0" fontId="6" fillId="0" borderId="0" xfId="59" applyFont="1" applyBorder="1" applyAlignment="1">
      <alignment horizontal="center" wrapText="1"/>
      <protection/>
    </xf>
    <xf numFmtId="0" fontId="5" fillId="0" borderId="0" xfId="60" applyFont="1" applyBorder="1" applyAlignment="1">
      <alignment horizontal="center" wrapText="1"/>
      <protection/>
    </xf>
    <xf numFmtId="0" fontId="9" fillId="0" borderId="11" xfId="59" applyFont="1" applyBorder="1" applyAlignment="1">
      <alignment horizontal="center" wrapText="1"/>
      <protection/>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32" borderId="10" xfId="58" applyFont="1" applyFill="1" applyBorder="1" applyAlignment="1">
      <alignment horizontal="center" vertical="center" wrapText="1"/>
      <protection/>
    </xf>
    <xf numFmtId="0" fontId="4" fillId="32" borderId="10" xfId="58" applyFont="1" applyFill="1" applyBorder="1" applyAlignment="1">
      <alignment horizontal="center"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rmal_Sheet1_1" xfId="59"/>
    <cellStyle name="Normal_Sheet1_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2</xdr:row>
      <xdr:rowOff>9525</xdr:rowOff>
    </xdr:from>
    <xdr:to>
      <xdr:col>1</xdr:col>
      <xdr:colOff>1362075</xdr:colOff>
      <xdr:row>2</xdr:row>
      <xdr:rowOff>9525</xdr:rowOff>
    </xdr:to>
    <xdr:sp>
      <xdr:nvSpPr>
        <xdr:cNvPr id="1" name="Line 59"/>
        <xdr:cNvSpPr>
          <a:spLocks/>
        </xdr:cNvSpPr>
      </xdr:nvSpPr>
      <xdr:spPr>
        <a:xfrm>
          <a:off x="676275" y="4572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571500</xdr:colOff>
      <xdr:row>2</xdr:row>
      <xdr:rowOff>9525</xdr:rowOff>
    </xdr:from>
    <xdr:to>
      <xdr:col>6</xdr:col>
      <xdr:colOff>847725</xdr:colOff>
      <xdr:row>2</xdr:row>
      <xdr:rowOff>9525</xdr:rowOff>
    </xdr:to>
    <xdr:sp>
      <xdr:nvSpPr>
        <xdr:cNvPr id="2" name="Line 60"/>
        <xdr:cNvSpPr>
          <a:spLocks/>
        </xdr:cNvSpPr>
      </xdr:nvSpPr>
      <xdr:spPr>
        <a:xfrm>
          <a:off x="3152775" y="457200"/>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333375</xdr:colOff>
      <xdr:row>2</xdr:row>
      <xdr:rowOff>9525</xdr:rowOff>
    </xdr:from>
    <xdr:to>
      <xdr:col>1</xdr:col>
      <xdr:colOff>1362075</xdr:colOff>
      <xdr:row>2</xdr:row>
      <xdr:rowOff>9525</xdr:rowOff>
    </xdr:to>
    <xdr:sp>
      <xdr:nvSpPr>
        <xdr:cNvPr id="3" name="Line 59"/>
        <xdr:cNvSpPr>
          <a:spLocks/>
        </xdr:cNvSpPr>
      </xdr:nvSpPr>
      <xdr:spPr>
        <a:xfrm>
          <a:off x="676275" y="4572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571500</xdr:colOff>
      <xdr:row>2</xdr:row>
      <xdr:rowOff>9525</xdr:rowOff>
    </xdr:from>
    <xdr:to>
      <xdr:col>6</xdr:col>
      <xdr:colOff>847725</xdr:colOff>
      <xdr:row>2</xdr:row>
      <xdr:rowOff>9525</xdr:rowOff>
    </xdr:to>
    <xdr:sp>
      <xdr:nvSpPr>
        <xdr:cNvPr id="4" name="Line 60"/>
        <xdr:cNvSpPr>
          <a:spLocks/>
        </xdr:cNvSpPr>
      </xdr:nvSpPr>
      <xdr:spPr>
        <a:xfrm>
          <a:off x="3152775" y="457200"/>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295275</xdr:colOff>
      <xdr:row>2</xdr:row>
      <xdr:rowOff>9525</xdr:rowOff>
    </xdr:from>
    <xdr:to>
      <xdr:col>1</xdr:col>
      <xdr:colOff>1323975</xdr:colOff>
      <xdr:row>2</xdr:row>
      <xdr:rowOff>9525</xdr:rowOff>
    </xdr:to>
    <xdr:sp>
      <xdr:nvSpPr>
        <xdr:cNvPr id="5" name="Line 59"/>
        <xdr:cNvSpPr>
          <a:spLocks/>
        </xdr:cNvSpPr>
      </xdr:nvSpPr>
      <xdr:spPr>
        <a:xfrm>
          <a:off x="638175" y="4572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571500</xdr:colOff>
      <xdr:row>2</xdr:row>
      <xdr:rowOff>9525</xdr:rowOff>
    </xdr:from>
    <xdr:to>
      <xdr:col>6</xdr:col>
      <xdr:colOff>847725</xdr:colOff>
      <xdr:row>2</xdr:row>
      <xdr:rowOff>9525</xdr:rowOff>
    </xdr:to>
    <xdr:sp>
      <xdr:nvSpPr>
        <xdr:cNvPr id="6" name="Line 60"/>
        <xdr:cNvSpPr>
          <a:spLocks/>
        </xdr:cNvSpPr>
      </xdr:nvSpPr>
      <xdr:spPr>
        <a:xfrm>
          <a:off x="3152775" y="457200"/>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1685925</xdr:colOff>
      <xdr:row>6</xdr:row>
      <xdr:rowOff>9525</xdr:rowOff>
    </xdr:from>
    <xdr:to>
      <xdr:col>4</xdr:col>
      <xdr:colOff>552450</xdr:colOff>
      <xdr:row>6</xdr:row>
      <xdr:rowOff>9525</xdr:rowOff>
    </xdr:to>
    <xdr:sp>
      <xdr:nvSpPr>
        <xdr:cNvPr id="7" name="Line 60"/>
        <xdr:cNvSpPr>
          <a:spLocks/>
        </xdr:cNvSpPr>
      </xdr:nvSpPr>
      <xdr:spPr>
        <a:xfrm>
          <a:off x="2028825" y="1933575"/>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4"/>
  <sheetViews>
    <sheetView tabSelected="1" zoomScalePageLayoutView="0" workbookViewId="0" topLeftCell="A4">
      <selection activeCell="D63" sqref="D63"/>
    </sheetView>
  </sheetViews>
  <sheetFormatPr defaultColWidth="9.33203125" defaultRowHeight="12.75"/>
  <cols>
    <col min="1" max="1" width="6" style="0" customWidth="1"/>
    <col min="2" max="2" width="32.16015625" style="0" customWidth="1"/>
    <col min="3" max="3" width="7" style="0" customWidth="1"/>
    <col min="4" max="4" width="11.33203125" style="0" customWidth="1"/>
    <col min="5" max="5" width="11" style="0" customWidth="1"/>
    <col min="6" max="6" width="8.5" style="1" customWidth="1"/>
    <col min="7" max="7" width="16.5" style="0" customWidth="1"/>
    <col min="8" max="8" width="15.66015625" style="0" customWidth="1"/>
    <col min="9" max="9" width="22.66015625" style="0" customWidth="1"/>
  </cols>
  <sheetData>
    <row r="1" spans="1:8" ht="16.5">
      <c r="A1" s="86" t="s">
        <v>0</v>
      </c>
      <c r="B1" s="86"/>
      <c r="C1" s="87" t="s">
        <v>2</v>
      </c>
      <c r="D1" s="87"/>
      <c r="E1" s="87"/>
      <c r="F1" s="87"/>
      <c r="G1" s="87"/>
      <c r="H1" s="87"/>
    </row>
    <row r="2" spans="1:8" ht="18.75">
      <c r="A2" s="87" t="s">
        <v>1</v>
      </c>
      <c r="B2" s="87"/>
      <c r="C2" s="88" t="s">
        <v>3</v>
      </c>
      <c r="D2" s="88"/>
      <c r="E2" s="88"/>
      <c r="F2" s="88"/>
      <c r="G2" s="88"/>
      <c r="H2" s="88"/>
    </row>
    <row r="3" spans="1:8" ht="30" customHeight="1">
      <c r="A3" s="89" t="s">
        <v>12</v>
      </c>
      <c r="B3" s="89"/>
      <c r="C3" s="89"/>
      <c r="D3" s="89"/>
      <c r="E3" s="89"/>
      <c r="F3" s="89"/>
      <c r="G3" s="89"/>
      <c r="H3" s="89"/>
    </row>
    <row r="4" spans="1:8" ht="48.75" customHeight="1">
      <c r="A4" s="89" t="s">
        <v>58</v>
      </c>
      <c r="B4" s="89"/>
      <c r="C4" s="89"/>
      <c r="D4" s="89"/>
      <c r="E4" s="89"/>
      <c r="F4" s="89"/>
      <c r="G4" s="89"/>
      <c r="H4" s="89"/>
    </row>
    <row r="5" spans="1:8" ht="18.75">
      <c r="A5" s="90" t="s">
        <v>59</v>
      </c>
      <c r="B5" s="90"/>
      <c r="C5" s="90"/>
      <c r="D5" s="90"/>
      <c r="E5" s="90"/>
      <c r="F5" s="90"/>
      <c r="G5" s="90"/>
      <c r="H5" s="90"/>
    </row>
    <row r="6" spans="1:8" ht="18.75">
      <c r="A6" s="90" t="s">
        <v>13</v>
      </c>
      <c r="B6" s="90"/>
      <c r="C6" s="90"/>
      <c r="D6" s="90"/>
      <c r="E6" s="90"/>
      <c r="F6" s="90"/>
      <c r="G6" s="90"/>
      <c r="H6" s="90"/>
    </row>
    <row r="7" spans="1:8" ht="15.75">
      <c r="A7" s="91"/>
      <c r="B7" s="91"/>
      <c r="C7" s="91"/>
      <c r="D7" s="91"/>
      <c r="E7" s="91"/>
      <c r="F7" s="91"/>
      <c r="G7" s="91"/>
      <c r="H7" s="91"/>
    </row>
    <row r="8" spans="1:8" ht="27.75" customHeight="1">
      <c r="A8" s="83" t="s">
        <v>4</v>
      </c>
      <c r="B8" s="83" t="s">
        <v>14</v>
      </c>
      <c r="C8" s="83" t="s">
        <v>5</v>
      </c>
      <c r="D8" s="83" t="s">
        <v>6</v>
      </c>
      <c r="E8" s="83"/>
      <c r="F8" s="83"/>
      <c r="G8" s="83"/>
      <c r="H8" s="84" t="s">
        <v>7</v>
      </c>
    </row>
    <row r="9" spans="1:8" ht="63" customHeight="1">
      <c r="A9" s="83"/>
      <c r="B9" s="83"/>
      <c r="C9" s="83"/>
      <c r="D9" s="11" t="s">
        <v>8</v>
      </c>
      <c r="E9" s="12" t="s">
        <v>9</v>
      </c>
      <c r="F9" s="13" t="s">
        <v>55</v>
      </c>
      <c r="G9" s="12" t="s">
        <v>10</v>
      </c>
      <c r="H9" s="84"/>
    </row>
    <row r="10" spans="1:8" s="14" customFormat="1" ht="30" customHeight="1">
      <c r="A10" s="37">
        <v>1</v>
      </c>
      <c r="B10" s="37" t="s">
        <v>15</v>
      </c>
      <c r="C10" s="37"/>
      <c r="D10" s="37"/>
      <c r="E10" s="37"/>
      <c r="F10" s="38"/>
      <c r="G10" s="39">
        <f>ROUND(SUM(G11:G16),-3)</f>
        <v>26169000</v>
      </c>
      <c r="H10" s="37"/>
    </row>
    <row r="11" spans="1:9" s="8" customFormat="1" ht="31.5">
      <c r="A11" s="2"/>
      <c r="B11" s="3" t="s">
        <v>16</v>
      </c>
      <c r="C11" s="4" t="s">
        <v>11</v>
      </c>
      <c r="D11" s="43">
        <v>426.4</v>
      </c>
      <c r="E11" s="5">
        <v>21000</v>
      </c>
      <c r="F11" s="6">
        <v>1</v>
      </c>
      <c r="G11" s="5">
        <f>D11*E11*F11</f>
        <v>8954400</v>
      </c>
      <c r="H11" s="78" t="s">
        <v>43</v>
      </c>
      <c r="I11" s="79"/>
    </row>
    <row r="12" spans="1:9" s="10" customFormat="1" ht="125.25" customHeight="1">
      <c r="A12" s="4"/>
      <c r="B12" s="3" t="s">
        <v>23</v>
      </c>
      <c r="C12" s="4" t="s">
        <v>11</v>
      </c>
      <c r="D12" s="43">
        <v>426.4</v>
      </c>
      <c r="E12" s="5">
        <v>21000</v>
      </c>
      <c r="F12" s="6">
        <v>1.5</v>
      </c>
      <c r="G12" s="9">
        <f>D12*E12*F12</f>
        <v>13431600</v>
      </c>
      <c r="H12" s="78"/>
      <c r="I12" s="79"/>
    </row>
    <row r="13" spans="1:9" s="18" customFormat="1" ht="24.75" customHeight="1">
      <c r="A13" s="44"/>
      <c r="B13" s="45" t="s">
        <v>27</v>
      </c>
      <c r="C13" s="46" t="s">
        <v>28</v>
      </c>
      <c r="D13" s="47">
        <f>40+45</f>
        <v>85</v>
      </c>
      <c r="E13" s="48">
        <v>25100</v>
      </c>
      <c r="F13" s="49">
        <v>1</v>
      </c>
      <c r="G13" s="50">
        <f>F13*E13*D13</f>
        <v>2133500</v>
      </c>
      <c r="H13" s="51"/>
      <c r="I13" s="17"/>
    </row>
    <row r="14" spans="1:9" s="18" customFormat="1" ht="24.75" customHeight="1">
      <c r="A14" s="44"/>
      <c r="B14" s="45" t="s">
        <v>29</v>
      </c>
      <c r="C14" s="46" t="s">
        <v>28</v>
      </c>
      <c r="D14" s="47">
        <f>48+40</f>
        <v>88</v>
      </c>
      <c r="E14" s="48">
        <v>6600</v>
      </c>
      <c r="F14" s="49">
        <v>1</v>
      </c>
      <c r="G14" s="50">
        <f>F14*E14*D14</f>
        <v>580800</v>
      </c>
      <c r="H14" s="51"/>
      <c r="I14" s="17"/>
    </row>
    <row r="15" spans="1:9" s="18" customFormat="1" ht="24.75" customHeight="1">
      <c r="A15" s="44"/>
      <c r="B15" s="45" t="s">
        <v>33</v>
      </c>
      <c r="C15" s="46" t="s">
        <v>11</v>
      </c>
      <c r="D15" s="52">
        <f>327.3/2</f>
        <v>163.65</v>
      </c>
      <c r="E15" s="48">
        <v>3430</v>
      </c>
      <c r="F15" s="49">
        <v>1</v>
      </c>
      <c r="G15" s="50">
        <f>F15*E15*D15</f>
        <v>561319.5</v>
      </c>
      <c r="H15" s="51"/>
      <c r="I15" s="17"/>
    </row>
    <row r="16" spans="1:9" s="18" customFormat="1" ht="24.75" customHeight="1">
      <c r="A16" s="44"/>
      <c r="B16" s="45" t="s">
        <v>34</v>
      </c>
      <c r="C16" s="46" t="s">
        <v>11</v>
      </c>
      <c r="D16" s="52">
        <f>327.3/2</f>
        <v>163.65</v>
      </c>
      <c r="E16" s="48">
        <v>3100</v>
      </c>
      <c r="F16" s="49">
        <v>1</v>
      </c>
      <c r="G16" s="50">
        <f>F16*E16*D16</f>
        <v>507315</v>
      </c>
      <c r="H16" s="51"/>
      <c r="I16" s="17"/>
    </row>
    <row r="17" spans="1:8" s="14" customFormat="1" ht="30" customHeight="1">
      <c r="A17" s="37">
        <v>2</v>
      </c>
      <c r="B17" s="37" t="s">
        <v>17</v>
      </c>
      <c r="C17" s="37"/>
      <c r="D17" s="37"/>
      <c r="E17" s="37"/>
      <c r="F17" s="38"/>
      <c r="G17" s="39">
        <f>ROUND(SUM(G18:G24),-3)</f>
        <v>36156000</v>
      </c>
      <c r="H17" s="37"/>
    </row>
    <row r="18" spans="1:9" s="16" customFormat="1" ht="31.5">
      <c r="A18" s="15"/>
      <c r="B18" s="3" t="s">
        <v>16</v>
      </c>
      <c r="C18" s="4" t="s">
        <v>11</v>
      </c>
      <c r="D18" s="53">
        <f>478.5+122.8</f>
        <v>601.3</v>
      </c>
      <c r="E18" s="5">
        <v>21000</v>
      </c>
      <c r="F18" s="6">
        <v>1</v>
      </c>
      <c r="G18" s="5">
        <f>D18*E18*F18</f>
        <v>12627299.999999998</v>
      </c>
      <c r="H18" s="78" t="s">
        <v>50</v>
      </c>
      <c r="I18" s="79"/>
    </row>
    <row r="19" spans="1:9" s="10" customFormat="1" ht="121.5" customHeight="1">
      <c r="A19" s="4"/>
      <c r="B19" s="3" t="s">
        <v>23</v>
      </c>
      <c r="C19" s="4" t="s">
        <v>11</v>
      </c>
      <c r="D19" s="53">
        <f>478.5+122.8</f>
        <v>601.3</v>
      </c>
      <c r="E19" s="5">
        <v>21000</v>
      </c>
      <c r="F19" s="6">
        <v>1.5</v>
      </c>
      <c r="G19" s="9">
        <f>D19*E19*F19</f>
        <v>18940949.999999996</v>
      </c>
      <c r="H19" s="78"/>
      <c r="I19" s="79"/>
    </row>
    <row r="20" spans="1:9" s="18" customFormat="1" ht="24.75" customHeight="1">
      <c r="A20" s="44"/>
      <c r="B20" s="45" t="s">
        <v>34</v>
      </c>
      <c r="C20" s="46" t="s">
        <v>11</v>
      </c>
      <c r="D20" s="52">
        <v>237.5</v>
      </c>
      <c r="E20" s="48">
        <v>3100</v>
      </c>
      <c r="F20" s="49">
        <v>1</v>
      </c>
      <c r="G20" s="50">
        <f>F20*E20*D20</f>
        <v>736250</v>
      </c>
      <c r="H20" s="81" t="s">
        <v>51</v>
      </c>
      <c r="I20" s="17"/>
    </row>
    <row r="21" spans="1:9" s="18" customFormat="1" ht="24.75" customHeight="1">
      <c r="A21" s="44"/>
      <c r="B21" s="45" t="s">
        <v>30</v>
      </c>
      <c r="C21" s="46" t="s">
        <v>28</v>
      </c>
      <c r="D21" s="47">
        <v>17</v>
      </c>
      <c r="E21" s="48">
        <v>25100</v>
      </c>
      <c r="F21" s="49">
        <v>1</v>
      </c>
      <c r="G21" s="50">
        <f>F21*E21*D21</f>
        <v>426700</v>
      </c>
      <c r="H21" s="81"/>
      <c r="I21" s="17"/>
    </row>
    <row r="22" spans="1:9" s="18" customFormat="1" ht="24.75" customHeight="1">
      <c r="A22" s="44"/>
      <c r="B22" s="45" t="s">
        <v>44</v>
      </c>
      <c r="C22" s="46" t="s">
        <v>11</v>
      </c>
      <c r="D22" s="52">
        <v>37</v>
      </c>
      <c r="E22" s="48">
        <v>5940</v>
      </c>
      <c r="F22" s="49">
        <v>1</v>
      </c>
      <c r="G22" s="50">
        <f>F22*E22*D22</f>
        <v>219780</v>
      </c>
      <c r="H22" s="81" t="s">
        <v>52</v>
      </c>
      <c r="I22" s="17"/>
    </row>
    <row r="23" spans="1:9" s="24" customFormat="1" ht="24.75" customHeight="1">
      <c r="A23" s="44"/>
      <c r="B23" s="54" t="s">
        <v>45</v>
      </c>
      <c r="C23" s="55" t="s">
        <v>11</v>
      </c>
      <c r="D23" s="56">
        <v>478.5</v>
      </c>
      <c r="E23" s="48">
        <v>3480</v>
      </c>
      <c r="F23" s="49">
        <v>1</v>
      </c>
      <c r="G23" s="57">
        <f>F23*E23*D23</f>
        <v>1665180</v>
      </c>
      <c r="H23" s="81"/>
      <c r="I23" s="23"/>
    </row>
    <row r="24" spans="1:9" s="18" customFormat="1" ht="24.75" customHeight="1">
      <c r="A24" s="44"/>
      <c r="B24" s="45" t="s">
        <v>35</v>
      </c>
      <c r="C24" s="46" t="s">
        <v>28</v>
      </c>
      <c r="D24" s="47">
        <f>11*70</f>
        <v>770</v>
      </c>
      <c r="E24" s="50">
        <v>2000</v>
      </c>
      <c r="F24" s="49">
        <v>1</v>
      </c>
      <c r="G24" s="50">
        <f>F24*E24*D24</f>
        <v>1540000</v>
      </c>
      <c r="H24" s="46" t="s">
        <v>46</v>
      </c>
      <c r="I24" s="17"/>
    </row>
    <row r="25" spans="1:8" s="14" customFormat="1" ht="30" customHeight="1">
      <c r="A25" s="37">
        <v>3</v>
      </c>
      <c r="B25" s="37" t="s">
        <v>18</v>
      </c>
      <c r="C25" s="37"/>
      <c r="D25" s="37"/>
      <c r="E25" s="37"/>
      <c r="F25" s="38"/>
      <c r="G25" s="39">
        <f>ROUND(SUM(G26:G28),-3)</f>
        <v>7649000</v>
      </c>
      <c r="H25" s="37"/>
    </row>
    <row r="26" spans="1:9" s="8" customFormat="1" ht="31.5">
      <c r="A26" s="2"/>
      <c r="B26" s="3" t="s">
        <v>16</v>
      </c>
      <c r="C26" s="4" t="s">
        <v>11</v>
      </c>
      <c r="D26" s="43">
        <v>132.9</v>
      </c>
      <c r="E26" s="5">
        <v>21000</v>
      </c>
      <c r="F26" s="6">
        <v>1</v>
      </c>
      <c r="G26" s="7">
        <f>D26*E26*F26</f>
        <v>2790900</v>
      </c>
      <c r="H26" s="94" t="s">
        <v>36</v>
      </c>
      <c r="I26" s="79"/>
    </row>
    <row r="27" spans="1:9" s="10" customFormat="1" ht="134.25" customHeight="1">
      <c r="A27" s="4"/>
      <c r="B27" s="3" t="s">
        <v>23</v>
      </c>
      <c r="C27" s="4" t="s">
        <v>11</v>
      </c>
      <c r="D27" s="43">
        <v>132.9</v>
      </c>
      <c r="E27" s="5">
        <v>21000</v>
      </c>
      <c r="F27" s="6">
        <v>1.5</v>
      </c>
      <c r="G27" s="9">
        <f>D27*E27*F27</f>
        <v>4186350</v>
      </c>
      <c r="H27" s="94"/>
      <c r="I27" s="79"/>
    </row>
    <row r="28" spans="1:9" s="18" customFormat="1" ht="28.5" customHeight="1">
      <c r="A28" s="58"/>
      <c r="B28" s="54" t="s">
        <v>35</v>
      </c>
      <c r="C28" s="46" t="s">
        <v>28</v>
      </c>
      <c r="D28" s="59">
        <f>6*56</f>
        <v>336</v>
      </c>
      <c r="E28" s="50">
        <v>2000</v>
      </c>
      <c r="F28" s="60">
        <v>1</v>
      </c>
      <c r="G28" s="50">
        <f>F28*E28*D28</f>
        <v>672000</v>
      </c>
      <c r="H28" s="73"/>
      <c r="I28" s="17"/>
    </row>
    <row r="29" spans="1:8" s="14" customFormat="1" ht="30" customHeight="1">
      <c r="A29" s="37">
        <v>4</v>
      </c>
      <c r="B29" s="37" t="s">
        <v>19</v>
      </c>
      <c r="C29" s="37"/>
      <c r="D29" s="37"/>
      <c r="E29" s="37"/>
      <c r="F29" s="38"/>
      <c r="G29" s="39">
        <f>ROUND(SUM(G30:G32),-3)</f>
        <v>11436000</v>
      </c>
      <c r="H29" s="37"/>
    </row>
    <row r="30" spans="1:9" s="8" customFormat="1" ht="35.25" customHeight="1">
      <c r="A30" s="2"/>
      <c r="B30" s="3" t="s">
        <v>16</v>
      </c>
      <c r="C30" s="4" t="s">
        <v>11</v>
      </c>
      <c r="D30" s="43">
        <v>219.5</v>
      </c>
      <c r="E30" s="5">
        <v>21000</v>
      </c>
      <c r="F30" s="6">
        <v>1</v>
      </c>
      <c r="G30" s="7">
        <f>D30*E30*F30</f>
        <v>4609500</v>
      </c>
      <c r="H30" s="95" t="s">
        <v>38</v>
      </c>
      <c r="I30" s="80"/>
    </row>
    <row r="31" spans="1:9" s="10" customFormat="1" ht="222.75" customHeight="1">
      <c r="A31" s="4"/>
      <c r="B31" s="3" t="s">
        <v>54</v>
      </c>
      <c r="C31" s="4" t="s">
        <v>11</v>
      </c>
      <c r="D31" s="43">
        <v>219.5</v>
      </c>
      <c r="E31" s="5">
        <v>21000</v>
      </c>
      <c r="F31" s="76">
        <f>(2/3)*100%*2</f>
        <v>1.3333333333333333</v>
      </c>
      <c r="G31" s="9">
        <f>D31*E31*F31</f>
        <v>6146000</v>
      </c>
      <c r="H31" s="95"/>
      <c r="I31" s="80"/>
    </row>
    <row r="32" spans="1:9" s="20" customFormat="1" ht="26.25" customHeight="1">
      <c r="A32" s="44"/>
      <c r="B32" s="51" t="s">
        <v>37</v>
      </c>
      <c r="C32" s="44" t="s">
        <v>11</v>
      </c>
      <c r="D32" s="52">
        <v>219.5</v>
      </c>
      <c r="E32" s="48">
        <v>3100</v>
      </c>
      <c r="F32" s="49">
        <v>1</v>
      </c>
      <c r="G32" s="57">
        <f>F32*E32*D32</f>
        <v>680450</v>
      </c>
      <c r="H32" s="74"/>
      <c r="I32" s="19"/>
    </row>
    <row r="33" spans="1:8" s="25" customFormat="1" ht="35.25" customHeight="1">
      <c r="A33" s="40">
        <v>5</v>
      </c>
      <c r="B33" s="40" t="s">
        <v>20</v>
      </c>
      <c r="C33" s="40"/>
      <c r="D33" s="40"/>
      <c r="E33" s="40"/>
      <c r="F33" s="41"/>
      <c r="G33" s="42">
        <f>ROUND(SUM(G34:G37),-3)</f>
        <v>12300000</v>
      </c>
      <c r="H33" s="40"/>
    </row>
    <row r="34" spans="1:9" s="32" customFormat="1" ht="35.25" customHeight="1">
      <c r="A34" s="26"/>
      <c r="B34" s="27" t="s">
        <v>16</v>
      </c>
      <c r="C34" s="28" t="s">
        <v>11</v>
      </c>
      <c r="D34" s="61">
        <v>213.9</v>
      </c>
      <c r="E34" s="29">
        <v>21000</v>
      </c>
      <c r="F34" s="30">
        <v>1</v>
      </c>
      <c r="G34" s="31">
        <f>D34*E34*F34</f>
        <v>4491900</v>
      </c>
      <c r="H34" s="85" t="s">
        <v>39</v>
      </c>
      <c r="I34" s="82"/>
    </row>
    <row r="35" spans="1:9" s="34" customFormat="1" ht="134.25" customHeight="1">
      <c r="A35" s="28"/>
      <c r="B35" s="27" t="s">
        <v>23</v>
      </c>
      <c r="C35" s="28" t="s">
        <v>11</v>
      </c>
      <c r="D35" s="61">
        <v>213.9</v>
      </c>
      <c r="E35" s="29">
        <v>21000</v>
      </c>
      <c r="F35" s="30">
        <v>1.5</v>
      </c>
      <c r="G35" s="33">
        <f>D35*E35*F35</f>
        <v>6737850</v>
      </c>
      <c r="H35" s="85"/>
      <c r="I35" s="82"/>
    </row>
    <row r="36" spans="1:9" s="36" customFormat="1" ht="24.75" customHeight="1">
      <c r="A36" s="62"/>
      <c r="B36" s="63" t="s">
        <v>30</v>
      </c>
      <c r="C36" s="64" t="s">
        <v>28</v>
      </c>
      <c r="D36" s="65">
        <v>40</v>
      </c>
      <c r="E36" s="66">
        <v>25100</v>
      </c>
      <c r="F36" s="67">
        <v>1</v>
      </c>
      <c r="G36" s="68">
        <f>F36*E36*D36</f>
        <v>1004000</v>
      </c>
      <c r="H36" s="81" t="s">
        <v>40</v>
      </c>
      <c r="I36" s="35"/>
    </row>
    <row r="37" spans="1:9" s="20" customFormat="1" ht="24.75" customHeight="1">
      <c r="A37" s="69"/>
      <c r="B37" s="45" t="s">
        <v>32</v>
      </c>
      <c r="C37" s="46" t="s">
        <v>28</v>
      </c>
      <c r="D37" s="47">
        <v>10</v>
      </c>
      <c r="E37" s="48">
        <v>6600</v>
      </c>
      <c r="F37" s="49">
        <v>1</v>
      </c>
      <c r="G37" s="50">
        <f>F37*E37*D37</f>
        <v>66000</v>
      </c>
      <c r="H37" s="81"/>
      <c r="I37" s="21"/>
    </row>
    <row r="38" spans="1:8" s="14" customFormat="1" ht="35.25" customHeight="1">
      <c r="A38" s="37">
        <v>6</v>
      </c>
      <c r="B38" s="37" t="s">
        <v>21</v>
      </c>
      <c r="C38" s="37"/>
      <c r="D38" s="37"/>
      <c r="E38" s="37"/>
      <c r="F38" s="38"/>
      <c r="G38" s="39">
        <f>ROUND(SUM(G39:G44),-3)</f>
        <v>35690000</v>
      </c>
      <c r="H38" s="37"/>
    </row>
    <row r="39" spans="1:9" s="8" customFormat="1" ht="35.25" customHeight="1">
      <c r="A39" s="2"/>
      <c r="B39" s="3" t="s">
        <v>16</v>
      </c>
      <c r="C39" s="4" t="s">
        <v>11</v>
      </c>
      <c r="D39" s="43">
        <v>592.8</v>
      </c>
      <c r="E39" s="5">
        <v>21000</v>
      </c>
      <c r="F39" s="6">
        <v>1</v>
      </c>
      <c r="G39" s="7">
        <f>D39*E39*F39</f>
        <v>12448799.999999998</v>
      </c>
      <c r="H39" s="78" t="s">
        <v>31</v>
      </c>
      <c r="I39" s="79"/>
    </row>
    <row r="40" spans="1:9" s="10" customFormat="1" ht="134.25" customHeight="1">
      <c r="A40" s="4"/>
      <c r="B40" s="3" t="s">
        <v>23</v>
      </c>
      <c r="C40" s="4" t="s">
        <v>11</v>
      </c>
      <c r="D40" s="43">
        <v>592.8</v>
      </c>
      <c r="E40" s="5">
        <v>21000</v>
      </c>
      <c r="F40" s="6">
        <v>1.5</v>
      </c>
      <c r="G40" s="9">
        <f>D40*E40*F40</f>
        <v>18673199.999999996</v>
      </c>
      <c r="H40" s="78"/>
      <c r="I40" s="79"/>
    </row>
    <row r="41" spans="1:9" s="18" customFormat="1" ht="24.75" customHeight="1">
      <c r="A41" s="44"/>
      <c r="B41" s="45" t="s">
        <v>30</v>
      </c>
      <c r="C41" s="46" t="s">
        <v>28</v>
      </c>
      <c r="D41" s="47">
        <f>26+79</f>
        <v>105</v>
      </c>
      <c r="E41" s="48">
        <v>25100</v>
      </c>
      <c r="F41" s="49">
        <v>1</v>
      </c>
      <c r="G41" s="50">
        <f>F41*E41*D41</f>
        <v>2635500</v>
      </c>
      <c r="H41" s="51"/>
      <c r="I41" s="17"/>
    </row>
    <row r="42" spans="1:9" s="18" customFormat="1" ht="24.75" customHeight="1">
      <c r="A42" s="44"/>
      <c r="B42" s="45" t="s">
        <v>32</v>
      </c>
      <c r="C42" s="46" t="s">
        <v>28</v>
      </c>
      <c r="D42" s="47">
        <f>15+35</f>
        <v>50</v>
      </c>
      <c r="E42" s="48">
        <v>6600</v>
      </c>
      <c r="F42" s="49">
        <v>1</v>
      </c>
      <c r="G42" s="50">
        <f>F42*E42*D42</f>
        <v>330000</v>
      </c>
      <c r="H42" s="51"/>
      <c r="I42" s="17"/>
    </row>
    <row r="43" spans="1:9" s="18" customFormat="1" ht="24.75" customHeight="1">
      <c r="A43" s="44"/>
      <c r="B43" s="45" t="s">
        <v>33</v>
      </c>
      <c r="C43" s="46" t="s">
        <v>11</v>
      </c>
      <c r="D43" s="52">
        <f>482.7/3*2</f>
        <v>321.8</v>
      </c>
      <c r="E43" s="48">
        <v>3430</v>
      </c>
      <c r="F43" s="49">
        <v>1</v>
      </c>
      <c r="G43" s="50">
        <f>F43*E43*D43</f>
        <v>1103774</v>
      </c>
      <c r="H43" s="51"/>
      <c r="I43" s="17"/>
    </row>
    <row r="44" spans="1:9" s="18" customFormat="1" ht="24.75" customHeight="1">
      <c r="A44" s="44"/>
      <c r="B44" s="45" t="s">
        <v>34</v>
      </c>
      <c r="C44" s="46" t="s">
        <v>11</v>
      </c>
      <c r="D44" s="52">
        <f>482.7/3</f>
        <v>160.9</v>
      </c>
      <c r="E44" s="48">
        <v>3100</v>
      </c>
      <c r="F44" s="49">
        <v>1</v>
      </c>
      <c r="G44" s="50">
        <f>F44*E44*D44</f>
        <v>498790</v>
      </c>
      <c r="H44" s="51"/>
      <c r="I44" s="17"/>
    </row>
    <row r="45" spans="1:8" s="14" customFormat="1" ht="35.25" customHeight="1">
      <c r="A45" s="37">
        <v>7</v>
      </c>
      <c r="B45" s="37" t="s">
        <v>22</v>
      </c>
      <c r="C45" s="37"/>
      <c r="D45" s="37"/>
      <c r="E45" s="37"/>
      <c r="F45" s="38"/>
      <c r="G45" s="39">
        <f>ROUND(SUM(G46:G48),-3)</f>
        <v>3097000</v>
      </c>
      <c r="H45" s="37"/>
    </row>
    <row r="46" spans="1:9" s="8" customFormat="1" ht="35.25" customHeight="1">
      <c r="A46" s="2"/>
      <c r="B46" s="3" t="s">
        <v>16</v>
      </c>
      <c r="C46" s="4" t="s">
        <v>11</v>
      </c>
      <c r="D46" s="43">
        <v>55.7</v>
      </c>
      <c r="E46" s="5">
        <v>21000</v>
      </c>
      <c r="F46" s="6">
        <v>1</v>
      </c>
      <c r="G46" s="7">
        <f>D46*E46*F46</f>
        <v>1169700</v>
      </c>
      <c r="H46" s="78" t="s">
        <v>38</v>
      </c>
      <c r="I46" s="79"/>
    </row>
    <row r="47" spans="1:9" s="10" customFormat="1" ht="134.25" customHeight="1">
      <c r="A47" s="4"/>
      <c r="B47" s="3" t="s">
        <v>23</v>
      </c>
      <c r="C47" s="4" t="s">
        <v>11</v>
      </c>
      <c r="D47" s="43">
        <v>55.7</v>
      </c>
      <c r="E47" s="5">
        <v>21000</v>
      </c>
      <c r="F47" s="6">
        <v>1.5</v>
      </c>
      <c r="G47" s="9">
        <f>D47*E47*F47</f>
        <v>1754550</v>
      </c>
      <c r="H47" s="78"/>
      <c r="I47" s="79"/>
    </row>
    <row r="48" spans="1:9" s="22" customFormat="1" ht="25.5" customHeight="1">
      <c r="A48" s="70"/>
      <c r="B48" s="45" t="s">
        <v>37</v>
      </c>
      <c r="C48" s="46" t="s">
        <v>11</v>
      </c>
      <c r="D48" s="52">
        <v>55.7</v>
      </c>
      <c r="E48" s="48">
        <v>3100</v>
      </c>
      <c r="F48" s="49">
        <v>1</v>
      </c>
      <c r="G48" s="50">
        <f>F48*E48*D48</f>
        <v>172670</v>
      </c>
      <c r="H48" s="46"/>
      <c r="I48" s="17"/>
    </row>
    <row r="49" spans="1:8" s="14" customFormat="1" ht="30" customHeight="1">
      <c r="A49" s="37">
        <v>8</v>
      </c>
      <c r="B49" s="37" t="s">
        <v>24</v>
      </c>
      <c r="C49" s="37"/>
      <c r="D49" s="37"/>
      <c r="E49" s="37"/>
      <c r="F49" s="38"/>
      <c r="G49" s="39">
        <f>ROUND(SUM(G50:G51),-3)</f>
        <v>12469000</v>
      </c>
      <c r="H49" s="37"/>
    </row>
    <row r="50" spans="1:9" s="8" customFormat="1" ht="38.25" customHeight="1">
      <c r="A50" s="2"/>
      <c r="B50" s="3" t="s">
        <v>16</v>
      </c>
      <c r="C50" s="4" t="s">
        <v>11</v>
      </c>
      <c r="D50" s="43">
        <v>237.5</v>
      </c>
      <c r="E50" s="5">
        <v>21000</v>
      </c>
      <c r="F50" s="6">
        <v>1</v>
      </c>
      <c r="G50" s="7">
        <f>D50*E50*F50</f>
        <v>4987500</v>
      </c>
      <c r="H50" s="78" t="s">
        <v>49</v>
      </c>
      <c r="I50" s="79"/>
    </row>
    <row r="51" spans="1:9" s="10" customFormat="1" ht="131.25" customHeight="1">
      <c r="A51" s="4"/>
      <c r="B51" s="3" t="s">
        <v>23</v>
      </c>
      <c r="C51" s="4" t="s">
        <v>11</v>
      </c>
      <c r="D51" s="43">
        <v>237.5</v>
      </c>
      <c r="E51" s="5">
        <v>21000</v>
      </c>
      <c r="F51" s="6">
        <v>1.5</v>
      </c>
      <c r="G51" s="9">
        <f>D51*E51*F51</f>
        <v>7481250</v>
      </c>
      <c r="H51" s="78"/>
      <c r="I51" s="79"/>
    </row>
    <row r="52" spans="1:8" s="14" customFormat="1" ht="33" customHeight="1">
      <c r="A52" s="37">
        <v>9</v>
      </c>
      <c r="B52" s="37" t="s">
        <v>25</v>
      </c>
      <c r="C52" s="37"/>
      <c r="D52" s="37"/>
      <c r="E52" s="37"/>
      <c r="F52" s="38"/>
      <c r="G52" s="39">
        <f>ROUND(SUM(G53:G60),-3)</f>
        <v>23510000</v>
      </c>
      <c r="H52" s="37"/>
    </row>
    <row r="53" spans="1:9" s="8" customFormat="1" ht="39.75" customHeight="1">
      <c r="A53" s="2"/>
      <c r="B53" s="3" t="s">
        <v>16</v>
      </c>
      <c r="C53" s="4" t="s">
        <v>11</v>
      </c>
      <c r="D53" s="43">
        <f>106.8+181.5</f>
        <v>288.3</v>
      </c>
      <c r="E53" s="5">
        <v>21000</v>
      </c>
      <c r="F53" s="6">
        <v>1</v>
      </c>
      <c r="G53" s="7">
        <f>D53*E53*F53</f>
        <v>6054300</v>
      </c>
      <c r="H53" s="78" t="s">
        <v>47</v>
      </c>
      <c r="I53" s="79"/>
    </row>
    <row r="54" spans="1:9" s="10" customFormat="1" ht="128.25" customHeight="1">
      <c r="A54" s="4"/>
      <c r="B54" s="3" t="s">
        <v>23</v>
      </c>
      <c r="C54" s="4" t="s">
        <v>11</v>
      </c>
      <c r="D54" s="43">
        <f>106.8+181.5</f>
        <v>288.3</v>
      </c>
      <c r="E54" s="5">
        <v>21000</v>
      </c>
      <c r="F54" s="6">
        <v>1.5</v>
      </c>
      <c r="G54" s="9">
        <f>D54*E54*F54</f>
        <v>9081450</v>
      </c>
      <c r="H54" s="78"/>
      <c r="I54" s="79"/>
    </row>
    <row r="55" spans="1:9" s="18" customFormat="1" ht="30" customHeight="1">
      <c r="A55" s="44"/>
      <c r="B55" s="45" t="s">
        <v>30</v>
      </c>
      <c r="C55" s="46" t="s">
        <v>28</v>
      </c>
      <c r="D55" s="47">
        <v>51</v>
      </c>
      <c r="E55" s="48">
        <v>25100</v>
      </c>
      <c r="F55" s="49">
        <v>1</v>
      </c>
      <c r="G55" s="50">
        <f aca="true" t="shared" si="0" ref="G55:G60">F55*E55*D55</f>
        <v>1280100</v>
      </c>
      <c r="H55" s="81" t="s">
        <v>48</v>
      </c>
      <c r="I55" s="17"/>
    </row>
    <row r="56" spans="1:9" s="18" customFormat="1" ht="30" customHeight="1">
      <c r="A56" s="44"/>
      <c r="B56" s="45" t="s">
        <v>32</v>
      </c>
      <c r="C56" s="46" t="s">
        <v>28</v>
      </c>
      <c r="D56" s="47">
        <v>30</v>
      </c>
      <c r="E56" s="48">
        <v>6600</v>
      </c>
      <c r="F56" s="49">
        <v>1</v>
      </c>
      <c r="G56" s="50">
        <f t="shared" si="0"/>
        <v>198000</v>
      </c>
      <c r="H56" s="81"/>
      <c r="I56" s="17"/>
    </row>
    <row r="57" spans="1:9" s="18" customFormat="1" ht="30" customHeight="1">
      <c r="A57" s="44"/>
      <c r="B57" s="45" t="s">
        <v>35</v>
      </c>
      <c r="C57" s="46" t="s">
        <v>28</v>
      </c>
      <c r="D57" s="47">
        <f>21*45</f>
        <v>945</v>
      </c>
      <c r="E57" s="50">
        <v>2000</v>
      </c>
      <c r="F57" s="49">
        <v>1</v>
      </c>
      <c r="G57" s="50">
        <f t="shared" si="0"/>
        <v>1890000</v>
      </c>
      <c r="H57" s="81"/>
      <c r="I57" s="17"/>
    </row>
    <row r="58" spans="1:9" s="18" customFormat="1" ht="30" customHeight="1">
      <c r="A58" s="44"/>
      <c r="B58" s="45" t="s">
        <v>30</v>
      </c>
      <c r="C58" s="46" t="s">
        <v>28</v>
      </c>
      <c r="D58" s="47">
        <v>121</v>
      </c>
      <c r="E58" s="48">
        <v>25100</v>
      </c>
      <c r="F58" s="49">
        <v>1</v>
      </c>
      <c r="G58" s="50">
        <f t="shared" si="0"/>
        <v>3037100</v>
      </c>
      <c r="H58" s="81" t="s">
        <v>53</v>
      </c>
      <c r="I58" s="17"/>
    </row>
    <row r="59" spans="1:9" s="18" customFormat="1" ht="30" customHeight="1">
      <c r="A59" s="44"/>
      <c r="B59" s="45" t="s">
        <v>32</v>
      </c>
      <c r="C59" s="46" t="s">
        <v>28</v>
      </c>
      <c r="D59" s="47">
        <v>55</v>
      </c>
      <c r="E59" s="48">
        <v>6600</v>
      </c>
      <c r="F59" s="49">
        <v>1</v>
      </c>
      <c r="G59" s="50">
        <f t="shared" si="0"/>
        <v>363000</v>
      </c>
      <c r="H59" s="81"/>
      <c r="I59" s="17"/>
    </row>
    <row r="60" spans="1:9" s="18" customFormat="1" ht="30" customHeight="1">
      <c r="A60" s="44"/>
      <c r="B60" s="45" t="s">
        <v>35</v>
      </c>
      <c r="C60" s="46" t="s">
        <v>28</v>
      </c>
      <c r="D60" s="47">
        <f>11*73</f>
        <v>803</v>
      </c>
      <c r="E60" s="50">
        <v>2000</v>
      </c>
      <c r="F60" s="49">
        <v>1</v>
      </c>
      <c r="G60" s="50">
        <f t="shared" si="0"/>
        <v>1606000</v>
      </c>
      <c r="H60" s="46" t="s">
        <v>42</v>
      </c>
      <c r="I60" s="17"/>
    </row>
    <row r="61" spans="1:8" s="14" customFormat="1" ht="32.25" customHeight="1">
      <c r="A61" s="37">
        <v>10</v>
      </c>
      <c r="B61" s="37" t="s">
        <v>26</v>
      </c>
      <c r="C61" s="37"/>
      <c r="D61" s="37"/>
      <c r="E61" s="37"/>
      <c r="F61" s="38"/>
      <c r="G61" s="39">
        <f>ROUND(SUM(G62:G63),-3)</f>
        <v>13327000</v>
      </c>
      <c r="H61" s="37"/>
    </row>
    <row r="62" spans="1:9" s="16" customFormat="1" ht="36" customHeight="1">
      <c r="A62" s="15"/>
      <c r="B62" s="3" t="s">
        <v>16</v>
      </c>
      <c r="C62" s="4" t="s">
        <v>11</v>
      </c>
      <c r="D62" s="43">
        <v>233.8</v>
      </c>
      <c r="E62" s="5">
        <v>21000</v>
      </c>
      <c r="F62" s="6">
        <v>1</v>
      </c>
      <c r="G62" s="5">
        <f>D62*E62*F62</f>
        <v>4909800</v>
      </c>
      <c r="H62" s="78" t="s">
        <v>41</v>
      </c>
      <c r="I62" s="80"/>
    </row>
    <row r="63" spans="1:9" s="10" customFormat="1" ht="214.5" customHeight="1">
      <c r="A63" s="4"/>
      <c r="B63" s="3" t="s">
        <v>56</v>
      </c>
      <c r="C63" s="4" t="s">
        <v>11</v>
      </c>
      <c r="D63" s="43">
        <v>233.8</v>
      </c>
      <c r="E63" s="5">
        <v>21000</v>
      </c>
      <c r="F63" s="77">
        <f>(6/7)*100%*2</f>
        <v>1.7142857142857142</v>
      </c>
      <c r="G63" s="9">
        <f>D63*E63*F63</f>
        <v>8416800</v>
      </c>
      <c r="H63" s="78"/>
      <c r="I63" s="80"/>
    </row>
    <row r="64" spans="1:8" ht="26.25" customHeight="1">
      <c r="A64" s="92" t="s">
        <v>57</v>
      </c>
      <c r="B64" s="93"/>
      <c r="C64" s="71"/>
      <c r="D64" s="71"/>
      <c r="E64" s="71"/>
      <c r="F64" s="72"/>
      <c r="G64" s="75">
        <f>ROUND(SUM(G10:G63)/2,-3)</f>
        <v>181803000</v>
      </c>
      <c r="H64" s="71"/>
    </row>
  </sheetData>
  <sheetProtection/>
  <mergeCells count="40">
    <mergeCell ref="I11:I12"/>
    <mergeCell ref="H18:H19"/>
    <mergeCell ref="I18:I19"/>
    <mergeCell ref="H26:H27"/>
    <mergeCell ref="I26:I27"/>
    <mergeCell ref="H30:H31"/>
    <mergeCell ref="I30:I31"/>
    <mergeCell ref="A5:H5"/>
    <mergeCell ref="A6:H6"/>
    <mergeCell ref="A7:H7"/>
    <mergeCell ref="A64:B64"/>
    <mergeCell ref="H20:H21"/>
    <mergeCell ref="H22:H23"/>
    <mergeCell ref="A1:B1"/>
    <mergeCell ref="C1:H1"/>
    <mergeCell ref="A2:B2"/>
    <mergeCell ref="C2:H2"/>
    <mergeCell ref="A3:H3"/>
    <mergeCell ref="A4:H4"/>
    <mergeCell ref="A8:A9"/>
    <mergeCell ref="B8:B9"/>
    <mergeCell ref="C8:C9"/>
    <mergeCell ref="D8:G8"/>
    <mergeCell ref="H8:H9"/>
    <mergeCell ref="H34:H35"/>
    <mergeCell ref="H11:H12"/>
    <mergeCell ref="I34:I35"/>
    <mergeCell ref="H39:H40"/>
    <mergeCell ref="I39:I40"/>
    <mergeCell ref="H46:H47"/>
    <mergeCell ref="I46:I47"/>
    <mergeCell ref="H36:H37"/>
    <mergeCell ref="H50:H51"/>
    <mergeCell ref="I50:I51"/>
    <mergeCell ref="H53:H54"/>
    <mergeCell ref="I53:I54"/>
    <mergeCell ref="H62:H63"/>
    <mergeCell ref="I62:I63"/>
    <mergeCell ref="H55:H57"/>
    <mergeCell ref="H58:H59"/>
  </mergeCells>
  <printOptions/>
  <pageMargins left="0.45" right="0.2" top="0.75" bottom="0.75" header="0.3" footer="0.3"/>
  <pageSetup orientation="portrait" paperSize="9"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MyPC</cp:lastModifiedBy>
  <cp:lastPrinted>2020-08-10T08:21:02Z</cp:lastPrinted>
  <dcterms:created xsi:type="dcterms:W3CDTF">2009-01-16T05:50:32Z</dcterms:created>
  <dcterms:modified xsi:type="dcterms:W3CDTF">2020-08-12T00:47:59Z</dcterms:modified>
  <cp:category/>
  <cp:version/>
  <cp:contentType/>
  <cp:contentStatus/>
</cp:coreProperties>
</file>